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26"/>
  <workbookPr/>
  <mc:AlternateContent xmlns:mc="http://schemas.openxmlformats.org/markup-compatibility/2006">
    <mc:Choice Requires="x15">
      <x15ac:absPath xmlns:x15ac="http://schemas.microsoft.com/office/spreadsheetml/2010/11/ac" url="/Users/Esposito/Desktop/Website development/"/>
    </mc:Choice>
  </mc:AlternateContent>
  <bookViews>
    <workbookView xWindow="0" yWindow="460" windowWidth="27320" windowHeight="13780"/>
  </bookViews>
  <sheets>
    <sheet name="Blad1" sheetId="1" r:id="rId1"/>
  </sheets>
  <calcPr calcId="150001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F25" i="1"/>
  <c r="E25" i="1"/>
  <c r="I25" i="1"/>
  <c r="D23" i="1"/>
  <c r="F23" i="1"/>
  <c r="E23" i="1"/>
  <c r="I23" i="1"/>
  <c r="D22" i="1"/>
  <c r="F22" i="1"/>
  <c r="E22" i="1"/>
  <c r="I22" i="1"/>
  <c r="D20" i="1"/>
  <c r="F20" i="1"/>
  <c r="D19" i="1"/>
  <c r="F19" i="1"/>
  <c r="E19" i="1"/>
  <c r="I19" i="1"/>
  <c r="D17" i="1"/>
  <c r="F17" i="1"/>
  <c r="E17" i="1"/>
  <c r="I17" i="1"/>
  <c r="D16" i="1"/>
  <c r="F16" i="1"/>
  <c r="E16" i="1"/>
  <c r="I16" i="1"/>
  <c r="D14" i="1"/>
  <c r="F14" i="1"/>
  <c r="D13" i="1"/>
  <c r="F13" i="1"/>
  <c r="E13" i="1"/>
  <c r="I13" i="1"/>
  <c r="D11" i="1"/>
  <c r="F11" i="1"/>
  <c r="D10" i="1"/>
  <c r="F10" i="1"/>
  <c r="E10" i="1"/>
  <c r="I10" i="1"/>
  <c r="D9" i="1"/>
  <c r="F9" i="1"/>
  <c r="E9" i="1"/>
  <c r="I9" i="1"/>
  <c r="D8" i="1"/>
  <c r="F8" i="1"/>
  <c r="E20" i="1"/>
  <c r="I20" i="1"/>
  <c r="E14" i="1"/>
  <c r="I14" i="1"/>
  <c r="E11" i="1"/>
  <c r="I11" i="1"/>
  <c r="E8" i="1"/>
  <c r="I8" i="1"/>
  <c r="I28" i="1"/>
</calcChain>
</file>

<file path=xl/sharedStrings.xml><?xml version="1.0" encoding="utf-8"?>
<sst xmlns="http://schemas.openxmlformats.org/spreadsheetml/2006/main" count="51" uniqueCount="39">
  <si>
    <t>Antal</t>
  </si>
  <si>
    <t>CV052368</t>
  </si>
  <si>
    <t>CV001816</t>
  </si>
  <si>
    <t>CV007740</t>
  </si>
  <si>
    <t>CV000598</t>
  </si>
  <si>
    <t>Summa</t>
  </si>
  <si>
    <t>Automat 1P 10A C-KAR 10KA</t>
  </si>
  <si>
    <t>CV007757</t>
  </si>
  <si>
    <t>Automat 1P 16A C-KAR 10KA</t>
  </si>
  <si>
    <t>CV000581</t>
  </si>
  <si>
    <t>Automat 3P 10A C-KAR 10KA</t>
  </si>
  <si>
    <t>Automat 3P 16A C-KAR 10KA</t>
  </si>
  <si>
    <t>CV028349</t>
  </si>
  <si>
    <t>Jordfelsautomat 1+N 10A ,30mA</t>
  </si>
  <si>
    <t>CV028363</t>
  </si>
  <si>
    <t>Jordfelsautomat 1+N 16A ,30mA</t>
  </si>
  <si>
    <t>Ringtrafo 8VA 8-12-24VAC</t>
  </si>
  <si>
    <t>Komponent beställning</t>
  </si>
  <si>
    <t>Jordfelsbrytare 4p 40A/A 30mA N-Vänster</t>
  </si>
  <si>
    <t>CV001823</t>
  </si>
  <si>
    <t>Jordfelsbrytare 4p 63A/A 30mA N-Vänster</t>
  </si>
  <si>
    <t>Lastbrytare 3p 40A</t>
  </si>
  <si>
    <t>CV052375</t>
  </si>
  <si>
    <t>Lastbrytare 3p 63A</t>
  </si>
  <si>
    <t xml:space="preserve">Normkontaktor 2p 20A NO </t>
  </si>
  <si>
    <t xml:space="preserve">Normkontaktor 4p 25A NO </t>
  </si>
  <si>
    <t>CV003483</t>
  </si>
  <si>
    <t>CV022453</t>
  </si>
  <si>
    <t>Artikelnr:</t>
  </si>
  <si>
    <t>Produktbeskrivning</t>
  </si>
  <si>
    <t>CV008181</t>
  </si>
  <si>
    <t>Total summa:</t>
  </si>
  <si>
    <t>Pris</t>
  </si>
  <si>
    <t>enhet</t>
  </si>
  <si>
    <t>st</t>
  </si>
  <si>
    <t>I denna tabell kan du enkelt och lätt beställa produkter bland våra bästsäljare. Ju fler du köper desto billigare</t>
  </si>
  <si>
    <t>Finns tre olika rabattnivåer</t>
  </si>
  <si>
    <t>styckpris får du. Färgen i antalsfältet indikerar  vilken aktuell rabattnivå du erhåller.</t>
  </si>
  <si>
    <t>Skicka ifylld blankett till post@cenika.se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</si>
</sst>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&quot;kr&quot;\ * #,##0.00_ ;_ &quot;kr&quot;\ * \-#,##0.00_ ;_ &quot;kr&quot;\ * &quot;-&quot;??_ ;_ @_ "/>
    <numFmt numFmtId="165" formatCode="###\ &quot;kr&quot;"/>
    <numFmt numFmtId="166" formatCode="##.00\ &quot;kr&quot;"/>
    <numFmt numFmtId="167" formatCode="###.00\ &quot;kr&quot;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medium">
        <color auto="1"/>
      </top>
      <bottom style="thin">
        <color rgb="FFB2B2B2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49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1" xfId="0" applyBorder="1" applyProtection="1"/>
    <xf numFmtId="164" fontId="0" fillId="0" borderId="0" xfId="1" applyFont="1" applyBorder="1" applyProtection="1"/>
    <xf numFmtId="0" fontId="1" fillId="0" borderId="0" xfId="0" applyFont="1" applyBorder="1" applyProtection="1"/>
    <xf numFmtId="164" fontId="0" fillId="0" borderId="0" xfId="1" applyFont="1" applyProtection="1"/>
    <xf numFmtId="164" fontId="6" fillId="0" borderId="0" xfId="1" applyFont="1" applyFill="1" applyBorder="1" applyProtection="1"/>
    <xf numFmtId="0" fontId="0" fillId="0" borderId="1" xfId="0" applyBorder="1" applyProtection="1">
      <protection locked="0"/>
    </xf>
    <xf numFmtId="0" fontId="0" fillId="0" borderId="1" xfId="0" applyFill="1" applyBorder="1" applyProtection="1"/>
    <xf numFmtId="0" fontId="5" fillId="2" borderId="2" xfId="3" applyBorder="1" applyProtection="1"/>
    <xf numFmtId="0" fontId="5" fillId="2" borderId="3" xfId="3" applyBorder="1" applyProtection="1"/>
    <xf numFmtId="164" fontId="5" fillId="2" borderId="4" xfId="3" applyNumberFormat="1" applyBorder="1" applyProtection="1"/>
    <xf numFmtId="0" fontId="0" fillId="0" borderId="7" xfId="0" applyBorder="1" applyProtection="1"/>
    <xf numFmtId="165" fontId="0" fillId="0" borderId="8" xfId="2" applyNumberFormat="1" applyFont="1" applyBorder="1" applyProtection="1"/>
    <xf numFmtId="166" fontId="0" fillId="0" borderId="1" xfId="1" applyNumberFormat="1" applyFont="1" applyBorder="1" applyProtection="1"/>
    <xf numFmtId="167" fontId="0" fillId="0" borderId="15" xfId="1" applyNumberFormat="1" applyFont="1" applyBorder="1" applyProtection="1"/>
    <xf numFmtId="9" fontId="0" fillId="0" borderId="0" xfId="2" applyFont="1" applyFill="1" applyBorder="1" applyProtection="1"/>
    <xf numFmtId="9" fontId="6" fillId="0" borderId="0" xfId="2" applyFont="1" applyFill="1" applyBorder="1" applyProtection="1"/>
    <xf numFmtId="0" fontId="0" fillId="0" borderId="0" xfId="0" applyBorder="1" applyAlignment="1" applyProtection="1"/>
    <xf numFmtId="9" fontId="0" fillId="0" borderId="0" xfId="2" applyFont="1" applyFill="1" applyBorder="1" applyAlignment="1" applyProtection="1"/>
    <xf numFmtId="9" fontId="6" fillId="0" borderId="0" xfId="2" applyFont="1" applyFill="1" applyBorder="1" applyAlignment="1" applyProtection="1"/>
    <xf numFmtId="0" fontId="0" fillId="0" borderId="0" xfId="0" applyBorder="1" applyAlignment="1" applyProtection="1">
      <alignment horizontal="left"/>
    </xf>
    <xf numFmtId="9" fontId="0" fillId="0" borderId="0" xfId="0" applyNumberFormat="1" applyBorder="1" applyAlignment="1" applyProtection="1"/>
    <xf numFmtId="0" fontId="3" fillId="0" borderId="1" xfId="0" applyFont="1" applyBorder="1" applyProtection="1"/>
    <xf numFmtId="0" fontId="5" fillId="0" borderId="6" xfId="3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3" fillId="0" borderId="0" xfId="1" applyNumberFormat="1" applyFont="1" applyBorder="1" applyProtection="1"/>
    <xf numFmtId="0" fontId="3" fillId="0" borderId="0" xfId="0" applyFont="1" applyBorder="1" applyProtection="1"/>
    <xf numFmtId="0" fontId="3" fillId="0" borderId="0" xfId="0" applyFont="1" applyFill="1" applyBorder="1" applyProtection="1"/>
    <xf numFmtId="0" fontId="0" fillId="0" borderId="14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17" fontId="0" fillId="0" borderId="20" xfId="0" applyNumberFormat="1" applyBorder="1" applyAlignment="1" applyProtection="1">
      <alignment horizontal="center" vertical="top"/>
    </xf>
    <xf numFmtId="17" fontId="0" fillId="0" borderId="21" xfId="0" applyNumberFormat="1" applyBorder="1" applyAlignment="1" applyProtection="1">
      <alignment horizontal="center" vertical="top"/>
    </xf>
    <xf numFmtId="17" fontId="0" fillId="0" borderId="22" xfId="0" applyNumberFormat="1" applyBorder="1" applyAlignment="1" applyProtection="1">
      <alignment horizontal="center" vertical="top"/>
    </xf>
    <xf numFmtId="17" fontId="0" fillId="0" borderId="16" xfId="0" applyNumberFormat="1" applyBorder="1" applyAlignment="1" applyProtection="1">
      <alignment horizontal="center" vertical="top"/>
    </xf>
    <xf numFmtId="17" fontId="0" fillId="0" borderId="0" xfId="0" applyNumberFormat="1" applyBorder="1" applyAlignment="1" applyProtection="1">
      <alignment horizontal="center" vertical="top"/>
    </xf>
    <xf numFmtId="17" fontId="0" fillId="0" borderId="24" xfId="0" applyNumberFormat="1" applyBorder="1" applyAlignment="1" applyProtection="1">
      <alignment horizontal="center" vertical="top"/>
    </xf>
    <xf numFmtId="17" fontId="0" fillId="0" borderId="17" xfId="0" applyNumberFormat="1" applyBorder="1" applyAlignment="1" applyProtection="1">
      <alignment horizontal="center" vertical="top"/>
    </xf>
    <xf numFmtId="17" fontId="0" fillId="0" borderId="18" xfId="0" applyNumberFormat="1" applyBorder="1" applyAlignment="1" applyProtection="1">
      <alignment horizontal="center" vertical="top"/>
    </xf>
    <xf numFmtId="17" fontId="0" fillId="0" borderId="23" xfId="0" applyNumberForma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5" fillId="0" borderId="9" xfId="3" applyFill="1" applyBorder="1" applyAlignment="1" applyProtection="1">
      <alignment horizontal="center"/>
    </xf>
    <xf numFmtId="0" fontId="5" fillId="0" borderId="5" xfId="3" applyFill="1" applyBorder="1" applyAlignment="1" applyProtection="1">
      <alignment horizontal="center"/>
    </xf>
    <xf numFmtId="0" fontId="5" fillId="0" borderId="10" xfId="3" applyFill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</cellXfs>
  <cellStyles count="4">
    <cellStyle name="Normal" xfId="0" builtinId="0"/>
    <cellStyle name="Nøytral" xfId="3" builtinId="28"/>
    <cellStyle name="Prosent" xfId="2" builtinId="5"/>
    <cellStyle name="Valuta" xfId="1" builtinId="4"/>
  </cellStyles>
  <dxfs count="45">
    <dxf>
      <fill>
        <patternFill>
          <bgColor theme="4" tint="0.39994506668294322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9BDD59"/>
      <color rgb="FF80D6AF"/>
      <color rgb="FF68CEA0"/>
      <color rgb="FF97DDBD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338228</xdr:colOff>
      <xdr:row>3</xdr:row>
      <xdr:rowOff>26539</xdr:rowOff>
    </xdr:from>
    <xdr:to>
      <xdr:col>7</xdr:col>
      <xdr:colOff>460148</xdr:colOff>
      <xdr:row>3</xdr:row>
      <xdr:rowOff>141890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xmlns="" id="{502ED026-946D-4BFA-8E8A-3342547A84AF}"/>
            </a:ext>
          </a:extLst>
        </xdr:cNvPr>
        <xdr:cNvSpPr/>
      </xdr:nvSpPr>
      <xdr:spPr>
        <a:xfrm>
          <a:off x="5390874" y="606831"/>
          <a:ext cx="121920" cy="115351"/>
        </a:xfrm>
        <a:prstGeom prst="rect">
          <a:avLst/>
        </a:prstGeom>
        <a:solidFill>
          <a:srgbClr val="FF7C80"/>
        </a:solidFill>
        <a:ln>
          <a:solidFill>
            <a:srgbClr val="FF7C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7</xdr:col>
      <xdr:colOff>338228</xdr:colOff>
      <xdr:row>4</xdr:row>
      <xdr:rowOff>38100</xdr:rowOff>
    </xdr:from>
    <xdr:to>
      <xdr:col>7</xdr:col>
      <xdr:colOff>460148</xdr:colOff>
      <xdr:row>4</xdr:row>
      <xdr:rowOff>152400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xmlns="" id="{29FACF9A-BE2B-4A1C-9625-0F5EE7DCEEFA}"/>
            </a:ext>
          </a:extLst>
        </xdr:cNvPr>
        <xdr:cNvSpPr/>
      </xdr:nvSpPr>
      <xdr:spPr>
        <a:xfrm>
          <a:off x="5390874" y="800100"/>
          <a:ext cx="121920" cy="1143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7</xdr:col>
      <xdr:colOff>339472</xdr:colOff>
      <xdr:row>5</xdr:row>
      <xdr:rowOff>40395</xdr:rowOff>
    </xdr:from>
    <xdr:to>
      <xdr:col>7</xdr:col>
      <xdr:colOff>461392</xdr:colOff>
      <xdr:row>5</xdr:row>
      <xdr:rowOff>154695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xmlns="" id="{BFCF0E93-9995-4735-A6B9-63398BF0A688}"/>
            </a:ext>
          </a:extLst>
        </xdr:cNvPr>
        <xdr:cNvSpPr/>
      </xdr:nvSpPr>
      <xdr:spPr>
        <a:xfrm>
          <a:off x="5392118" y="984103"/>
          <a:ext cx="121920" cy="114300"/>
        </a:xfrm>
        <a:prstGeom prst="rect">
          <a:avLst/>
        </a:prstGeom>
        <a:solidFill>
          <a:srgbClr val="9BDD59"/>
        </a:solidFill>
        <a:ln>
          <a:solidFill>
            <a:srgbClr val="9BDD5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Gul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45"/>
  <sheetViews>
    <sheetView tabSelected="1" view="pageLayout" workbookViewId="0">
      <selection activeCell="A32" sqref="A32:XFD32"/>
    </sheetView>
  </sheetViews>
  <sheetFormatPr baseColWidth="10" defaultColWidth="8.83203125" defaultRowHeight="15" x14ac:dyDescent="0.2"/>
  <cols>
    <col min="1" max="1" width="14.83203125" style="1" customWidth="1"/>
    <col min="2" max="2" width="13.83203125" style="1" customWidth="1"/>
    <col min="3" max="3" width="22.6640625" style="1" customWidth="1"/>
    <col min="4" max="4" width="3.83203125" style="1" hidden="1" customWidth="1"/>
    <col min="5" max="5" width="9.83203125" style="1" customWidth="1"/>
    <col min="6" max="6" width="1.1640625" style="1" hidden="1" customWidth="1"/>
    <col min="7" max="7" width="5.6640625" style="1" customWidth="1"/>
    <col min="8" max="8" width="9.5" style="1" customWidth="1"/>
    <col min="9" max="9" width="12.83203125" style="6" customWidth="1"/>
    <col min="10" max="10" width="8.5" style="1" customWidth="1"/>
    <col min="11" max="16384" width="8.83203125" style="1"/>
  </cols>
  <sheetData>
    <row r="1" spans="1:9" ht="14.5" customHeight="1" x14ac:dyDescent="0.2">
      <c r="A1" s="41" t="s">
        <v>17</v>
      </c>
      <c r="B1" s="41"/>
      <c r="C1" s="41"/>
      <c r="D1" s="41"/>
      <c r="E1" s="41"/>
      <c r="F1" s="41"/>
      <c r="G1" s="41"/>
      <c r="H1" s="41"/>
      <c r="I1" s="41"/>
    </row>
    <row r="2" spans="1:9" ht="15.5" customHeight="1" x14ac:dyDescent="0.2">
      <c r="A2" s="22" t="s">
        <v>35</v>
      </c>
      <c r="B2" s="22"/>
      <c r="C2" s="22"/>
      <c r="D2" s="22"/>
      <c r="E2" s="22"/>
      <c r="F2" s="22"/>
      <c r="G2" s="22"/>
      <c r="H2" s="22"/>
      <c r="I2" s="22"/>
    </row>
    <row r="3" spans="1:9" ht="15.5" customHeight="1" x14ac:dyDescent="0.2">
      <c r="A3" s="42" t="s">
        <v>37</v>
      </c>
      <c r="B3" s="42"/>
      <c r="C3" s="42"/>
      <c r="D3" s="42"/>
      <c r="E3" s="42"/>
      <c r="F3" s="42"/>
      <c r="G3" s="42"/>
      <c r="H3" s="42"/>
      <c r="I3" s="42"/>
    </row>
    <row r="4" spans="1:9" x14ac:dyDescent="0.2">
      <c r="A4" s="42" t="s">
        <v>36</v>
      </c>
      <c r="B4" s="42"/>
      <c r="C4" s="42"/>
      <c r="D4" s="19"/>
      <c r="E4" s="19"/>
      <c r="F4" s="19"/>
      <c r="G4" s="23">
        <v>0</v>
      </c>
      <c r="H4" s="20"/>
      <c r="I4" s="19"/>
    </row>
    <row r="5" spans="1:9" x14ac:dyDescent="0.2">
      <c r="A5" s="19"/>
      <c r="B5" s="19"/>
      <c r="C5" s="19"/>
      <c r="D5" s="19"/>
      <c r="E5" s="19"/>
      <c r="F5" s="19"/>
      <c r="G5" s="23">
        <v>0.05</v>
      </c>
      <c r="H5" s="20"/>
      <c r="I5" s="19"/>
    </row>
    <row r="6" spans="1:9" ht="16" thickBot="1" x14ac:dyDescent="0.25">
      <c r="A6" s="19"/>
      <c r="B6" s="19"/>
      <c r="C6" s="19"/>
      <c r="D6" s="19"/>
      <c r="E6" s="19"/>
      <c r="F6" s="2"/>
      <c r="G6" s="23">
        <v>0.08</v>
      </c>
      <c r="H6" s="21"/>
      <c r="I6" s="19"/>
    </row>
    <row r="7" spans="1:9" x14ac:dyDescent="0.2">
      <c r="A7" s="10" t="s">
        <v>28</v>
      </c>
      <c r="B7" s="11" t="s">
        <v>29</v>
      </c>
      <c r="C7" s="11"/>
      <c r="D7" s="11"/>
      <c r="E7" s="11" t="s">
        <v>32</v>
      </c>
      <c r="F7" s="11"/>
      <c r="G7" s="11" t="s">
        <v>33</v>
      </c>
      <c r="H7" s="25" t="s">
        <v>0</v>
      </c>
      <c r="I7" s="12" t="s">
        <v>5</v>
      </c>
    </row>
    <row r="8" spans="1:9" x14ac:dyDescent="0.2">
      <c r="A8" s="13" t="s">
        <v>3</v>
      </c>
      <c r="B8" s="3" t="s">
        <v>6</v>
      </c>
      <c r="C8" s="3"/>
      <c r="D8" s="24">
        <f>IF(H8&gt;1079,3%,0)</f>
        <v>0</v>
      </c>
      <c r="E8" s="15">
        <f>SUM(15-(F8*A28))</f>
        <v>15</v>
      </c>
      <c r="F8" s="26">
        <f>IF(H8&gt;719,5%,0)+D8</f>
        <v>0</v>
      </c>
      <c r="G8" s="3" t="s">
        <v>34</v>
      </c>
      <c r="H8" s="8">
        <v>0</v>
      </c>
      <c r="I8" s="14">
        <f>SUM(E8*H8)</f>
        <v>0</v>
      </c>
    </row>
    <row r="9" spans="1:9" x14ac:dyDescent="0.2">
      <c r="A9" s="13" t="s">
        <v>7</v>
      </c>
      <c r="B9" s="3" t="s">
        <v>8</v>
      </c>
      <c r="C9" s="3"/>
      <c r="D9" s="24">
        <f t="shared" ref="D9" si="0">IF(H9&gt;1079,3%,0)</f>
        <v>0</v>
      </c>
      <c r="E9" s="15">
        <f>SUM(15-(F9*A29))</f>
        <v>15</v>
      </c>
      <c r="F9" s="26">
        <f t="shared" ref="F9" si="1">IF(H9&gt;719,5%,0)+D9</f>
        <v>0</v>
      </c>
      <c r="G9" s="3" t="s">
        <v>34</v>
      </c>
      <c r="H9" s="8">
        <v>0</v>
      </c>
      <c r="I9" s="14">
        <f t="shared" ref="I9:I25" si="2">SUM(E9*H9)</f>
        <v>0</v>
      </c>
    </row>
    <row r="10" spans="1:9" x14ac:dyDescent="0.2">
      <c r="A10" s="13" t="s">
        <v>9</v>
      </c>
      <c r="B10" s="3" t="s">
        <v>10</v>
      </c>
      <c r="C10" s="3"/>
      <c r="D10" s="24">
        <f>IF(H10&gt;359,3%,0)</f>
        <v>0</v>
      </c>
      <c r="E10" s="15">
        <f>SUM(60-(F10*A30))</f>
        <v>60</v>
      </c>
      <c r="F10" s="26">
        <f>IF(H10&gt;239,5%,0)+D10</f>
        <v>0</v>
      </c>
      <c r="G10" s="3" t="s">
        <v>34</v>
      </c>
      <c r="H10" s="8">
        <v>0</v>
      </c>
      <c r="I10" s="14">
        <f t="shared" si="2"/>
        <v>0</v>
      </c>
    </row>
    <row r="11" spans="1:9" x14ac:dyDescent="0.2">
      <c r="A11" s="13" t="s">
        <v>4</v>
      </c>
      <c r="B11" s="3" t="s">
        <v>11</v>
      </c>
      <c r="C11" s="3"/>
      <c r="D11" s="24">
        <f>IF(H11&gt;359,3%,0)</f>
        <v>0</v>
      </c>
      <c r="E11" s="15">
        <f>SUM(63-(F11*A31))</f>
        <v>63</v>
      </c>
      <c r="F11" s="26">
        <f>IF(H11&gt;239,5%,0)+D11</f>
        <v>0</v>
      </c>
      <c r="G11" s="3" t="s">
        <v>34</v>
      </c>
      <c r="H11" s="8">
        <v>0</v>
      </c>
      <c r="I11" s="14">
        <f t="shared" si="2"/>
        <v>0</v>
      </c>
    </row>
    <row r="12" spans="1:9" x14ac:dyDescent="0.2">
      <c r="A12" s="43"/>
      <c r="B12" s="44"/>
      <c r="C12" s="44"/>
      <c r="D12" s="44"/>
      <c r="E12" s="44"/>
      <c r="F12" s="44"/>
      <c r="G12" s="44"/>
      <c r="H12" s="44"/>
      <c r="I12" s="45"/>
    </row>
    <row r="13" spans="1:9" x14ac:dyDescent="0.2">
      <c r="A13" s="13" t="s">
        <v>12</v>
      </c>
      <c r="B13" s="3" t="s">
        <v>13</v>
      </c>
      <c r="C13" s="3"/>
      <c r="D13" s="24">
        <f>IF(H13&gt;179,3%,0)</f>
        <v>0</v>
      </c>
      <c r="E13" s="15">
        <f>SUM(150-(F13*A33))</f>
        <v>150</v>
      </c>
      <c r="F13" s="26">
        <f>IF(H13&gt;89,5%,0)+D13</f>
        <v>0</v>
      </c>
      <c r="G13" s="3" t="s">
        <v>34</v>
      </c>
      <c r="H13" s="8">
        <v>0</v>
      </c>
      <c r="I13" s="14">
        <f t="shared" si="2"/>
        <v>0</v>
      </c>
    </row>
    <row r="14" spans="1:9" x14ac:dyDescent="0.2">
      <c r="A14" s="13" t="s">
        <v>14</v>
      </c>
      <c r="B14" s="3" t="s">
        <v>15</v>
      </c>
      <c r="C14" s="3"/>
      <c r="D14" s="24">
        <f>IF(H14&gt;179,3%,0)</f>
        <v>0</v>
      </c>
      <c r="E14" s="15">
        <f>SUM(155-(F14*A34))</f>
        <v>155</v>
      </c>
      <c r="F14" s="26">
        <f>IF(H14&gt;89,5%,0)+D14</f>
        <v>0</v>
      </c>
      <c r="G14" s="3" t="s">
        <v>34</v>
      </c>
      <c r="H14" s="8">
        <v>0</v>
      </c>
      <c r="I14" s="14">
        <f t="shared" si="2"/>
        <v>0</v>
      </c>
    </row>
    <row r="15" spans="1:9" x14ac:dyDescent="0.2">
      <c r="A15" s="43"/>
      <c r="B15" s="44"/>
      <c r="C15" s="44"/>
      <c r="D15" s="44"/>
      <c r="E15" s="44"/>
      <c r="F15" s="44"/>
      <c r="G15" s="44"/>
      <c r="H15" s="44"/>
      <c r="I15" s="45"/>
    </row>
    <row r="16" spans="1:9" x14ac:dyDescent="0.2">
      <c r="A16" s="13" t="s">
        <v>2</v>
      </c>
      <c r="B16" s="3" t="s">
        <v>18</v>
      </c>
      <c r="C16" s="3"/>
      <c r="D16" s="24">
        <f>IF(H16&gt;71,3%,0)</f>
        <v>0</v>
      </c>
      <c r="E16" s="15">
        <f>SUM(160-(F16*A36))</f>
        <v>160</v>
      </c>
      <c r="F16" s="26">
        <f>IF(H16&gt;35,5%,0)+D16</f>
        <v>0</v>
      </c>
      <c r="G16" s="3" t="s">
        <v>34</v>
      </c>
      <c r="H16" s="8">
        <v>0</v>
      </c>
      <c r="I16" s="14">
        <f t="shared" si="2"/>
        <v>0</v>
      </c>
    </row>
    <row r="17" spans="1:10" x14ac:dyDescent="0.2">
      <c r="A17" s="13" t="s">
        <v>19</v>
      </c>
      <c r="B17" s="3" t="s">
        <v>20</v>
      </c>
      <c r="C17" s="3"/>
      <c r="D17" s="24">
        <f>IF(H17&gt;71,3%,0)</f>
        <v>0</v>
      </c>
      <c r="E17" s="15">
        <f>SUM(175-(F17*A37))</f>
        <v>175</v>
      </c>
      <c r="F17" s="26">
        <f>IF(H17&gt;35,5%,0)+D17</f>
        <v>0</v>
      </c>
      <c r="G17" s="3" t="s">
        <v>34</v>
      </c>
      <c r="H17" s="8">
        <v>0</v>
      </c>
      <c r="I17" s="14">
        <f t="shared" si="2"/>
        <v>0</v>
      </c>
    </row>
    <row r="18" spans="1:10" x14ac:dyDescent="0.2">
      <c r="A18" s="43"/>
      <c r="B18" s="44"/>
      <c r="C18" s="44"/>
      <c r="D18" s="44"/>
      <c r="E18" s="44"/>
      <c r="F18" s="44"/>
      <c r="G18" s="44"/>
      <c r="H18" s="44"/>
      <c r="I18" s="45"/>
    </row>
    <row r="19" spans="1:10" x14ac:dyDescent="0.2">
      <c r="A19" s="13" t="s">
        <v>1</v>
      </c>
      <c r="B19" s="3" t="s">
        <v>21</v>
      </c>
      <c r="C19" s="3"/>
      <c r="D19" s="24">
        <f>IF(H19&gt;99,3%,0)</f>
        <v>0</v>
      </c>
      <c r="E19" s="15">
        <f>SUM(65-(F19*A39))</f>
        <v>65</v>
      </c>
      <c r="F19" s="26">
        <f>IF(H19&gt;49,5%,0)+D19</f>
        <v>0</v>
      </c>
      <c r="G19" s="3" t="s">
        <v>34</v>
      </c>
      <c r="H19" s="8">
        <v>0</v>
      </c>
      <c r="I19" s="14">
        <f t="shared" si="2"/>
        <v>0</v>
      </c>
    </row>
    <row r="20" spans="1:10" x14ac:dyDescent="0.2">
      <c r="A20" s="13" t="s">
        <v>22</v>
      </c>
      <c r="B20" s="3" t="s">
        <v>23</v>
      </c>
      <c r="C20" s="3"/>
      <c r="D20" s="24">
        <f>IF(H20&gt;99,5%,0)</f>
        <v>0</v>
      </c>
      <c r="E20" s="15">
        <f>SUM(98-(F20*A40))</f>
        <v>98</v>
      </c>
      <c r="F20" s="26">
        <f>IF(H20&gt;49,5%,0)+D20</f>
        <v>0</v>
      </c>
      <c r="G20" s="3" t="s">
        <v>34</v>
      </c>
      <c r="H20" s="8">
        <v>0</v>
      </c>
      <c r="I20" s="14">
        <f t="shared" si="2"/>
        <v>0</v>
      </c>
    </row>
    <row r="21" spans="1:10" x14ac:dyDescent="0.2">
      <c r="A21" s="43"/>
      <c r="B21" s="44"/>
      <c r="C21" s="44"/>
      <c r="D21" s="44"/>
      <c r="E21" s="44"/>
      <c r="F21" s="44"/>
      <c r="G21" s="44"/>
      <c r="H21" s="44"/>
      <c r="I21" s="45"/>
    </row>
    <row r="22" spans="1:10" x14ac:dyDescent="0.2">
      <c r="A22" s="13" t="s">
        <v>26</v>
      </c>
      <c r="B22" s="9" t="s">
        <v>24</v>
      </c>
      <c r="C22" s="3"/>
      <c r="D22" s="24">
        <f>IF(H22&gt;47,3%,0)</f>
        <v>0</v>
      </c>
      <c r="E22" s="15">
        <f>SUM(63-(F22*A42))</f>
        <v>63</v>
      </c>
      <c r="F22" s="26">
        <f>IF(H22&gt;31,5%,0)+D22</f>
        <v>0</v>
      </c>
      <c r="G22" s="3" t="s">
        <v>34</v>
      </c>
      <c r="H22" s="8">
        <v>0</v>
      </c>
      <c r="I22" s="14">
        <f t="shared" si="2"/>
        <v>0</v>
      </c>
    </row>
    <row r="23" spans="1:10" x14ac:dyDescent="0.2">
      <c r="A23" s="13" t="s">
        <v>27</v>
      </c>
      <c r="B23" s="9" t="s">
        <v>25</v>
      </c>
      <c r="C23" s="3"/>
      <c r="D23" s="24">
        <f>IF(H23&gt;35,3%,0)</f>
        <v>0</v>
      </c>
      <c r="E23" s="15">
        <f>SUM(180-(F23*A43))</f>
        <v>180</v>
      </c>
      <c r="F23" s="26">
        <f>IF(H23&gt;23,5%,0)+D23</f>
        <v>0</v>
      </c>
      <c r="G23" s="3" t="s">
        <v>34</v>
      </c>
      <c r="H23" s="8">
        <v>0</v>
      </c>
      <c r="I23" s="14">
        <f t="shared" si="2"/>
        <v>0</v>
      </c>
    </row>
    <row r="24" spans="1:10" x14ac:dyDescent="0.2">
      <c r="A24" s="43"/>
      <c r="B24" s="44"/>
      <c r="C24" s="44"/>
      <c r="D24" s="44"/>
      <c r="E24" s="44"/>
      <c r="F24" s="44"/>
      <c r="G24" s="44"/>
      <c r="H24" s="44"/>
      <c r="I24" s="45"/>
    </row>
    <row r="25" spans="1:10" x14ac:dyDescent="0.2">
      <c r="A25" s="13" t="s">
        <v>30</v>
      </c>
      <c r="B25" s="9" t="s">
        <v>16</v>
      </c>
      <c r="C25" s="3"/>
      <c r="D25" s="24">
        <f>IF(H25&gt;59,3%,0)</f>
        <v>0</v>
      </c>
      <c r="E25" s="15">
        <f>SUM(75-(F25*A45))</f>
        <v>75</v>
      </c>
      <c r="F25" s="26">
        <f>IF(H25&gt;29,5%,0)+D25</f>
        <v>0</v>
      </c>
      <c r="G25" s="3" t="s">
        <v>34</v>
      </c>
      <c r="H25" s="8">
        <v>0</v>
      </c>
      <c r="I25" s="14">
        <f t="shared" si="2"/>
        <v>0</v>
      </c>
    </row>
    <row r="26" spans="1:10" ht="16" thickBot="1" x14ac:dyDescent="0.25">
      <c r="A26" s="46"/>
      <c r="B26" s="47"/>
      <c r="C26" s="47"/>
      <c r="D26" s="47"/>
      <c r="E26" s="47"/>
      <c r="F26" s="47"/>
      <c r="G26" s="47"/>
      <c r="H26" s="47"/>
      <c r="I26" s="48"/>
    </row>
    <row r="27" spans="1:10" ht="16" thickBot="1" x14ac:dyDescent="0.25">
      <c r="C27" s="2"/>
      <c r="E27" s="2"/>
    </row>
    <row r="28" spans="1:10" ht="16" thickBot="1" x14ac:dyDescent="0.25">
      <c r="A28" s="27">
        <v>15</v>
      </c>
      <c r="B28" s="2"/>
      <c r="C28" s="17"/>
      <c r="D28" s="2"/>
      <c r="E28" s="17"/>
      <c r="F28" s="2"/>
      <c r="G28" s="30" t="s">
        <v>31</v>
      </c>
      <c r="H28" s="31"/>
      <c r="I28" s="16">
        <f>SUM(I8:I26)</f>
        <v>0</v>
      </c>
    </row>
    <row r="29" spans="1:10" x14ac:dyDescent="0.2">
      <c r="A29" s="28">
        <v>15</v>
      </c>
      <c r="B29" s="2"/>
      <c r="C29" s="17"/>
      <c r="D29" s="2"/>
      <c r="E29" s="17"/>
      <c r="F29" s="2"/>
      <c r="G29" s="2"/>
      <c r="H29" s="2"/>
      <c r="I29" s="4"/>
    </row>
    <row r="30" spans="1:10" ht="16" thickBot="1" x14ac:dyDescent="0.25">
      <c r="A30" s="29">
        <v>60</v>
      </c>
      <c r="B30" s="2"/>
      <c r="C30" s="18"/>
      <c r="D30" s="2"/>
      <c r="E30" s="18"/>
      <c r="F30" s="5"/>
      <c r="G30" s="2"/>
      <c r="J30" s="20"/>
    </row>
    <row r="31" spans="1:10" x14ac:dyDescent="0.2">
      <c r="A31" s="29">
        <v>63</v>
      </c>
      <c r="B31" s="32" t="s">
        <v>38</v>
      </c>
      <c r="C31" s="33"/>
      <c r="D31" s="33"/>
      <c r="E31" s="33"/>
      <c r="F31" s="33"/>
      <c r="G31" s="34"/>
      <c r="J31" s="20"/>
    </row>
    <row r="32" spans="1:10" x14ac:dyDescent="0.2">
      <c r="A32" s="29"/>
      <c r="B32" s="35"/>
      <c r="C32" s="36"/>
      <c r="D32" s="36"/>
      <c r="E32" s="36"/>
      <c r="F32" s="36"/>
      <c r="G32" s="37"/>
      <c r="J32" s="21"/>
    </row>
    <row r="33" spans="1:9" x14ac:dyDescent="0.2">
      <c r="A33" s="29">
        <v>150</v>
      </c>
      <c r="B33" s="35"/>
      <c r="C33" s="36"/>
      <c r="D33" s="36"/>
      <c r="E33" s="36"/>
      <c r="F33" s="36"/>
      <c r="G33" s="37"/>
      <c r="H33" s="19"/>
      <c r="I33" s="19"/>
    </row>
    <row r="34" spans="1:9" x14ac:dyDescent="0.2">
      <c r="A34" s="29">
        <v>155</v>
      </c>
      <c r="B34" s="35"/>
      <c r="C34" s="36"/>
      <c r="D34" s="36"/>
      <c r="E34" s="36"/>
      <c r="F34" s="36"/>
      <c r="G34" s="37"/>
      <c r="H34" s="2"/>
      <c r="I34" s="7"/>
    </row>
    <row r="35" spans="1:9" ht="16" thickBot="1" x14ac:dyDescent="0.25">
      <c r="A35" s="28"/>
      <c r="B35" s="38"/>
      <c r="C35" s="39"/>
      <c r="D35" s="39"/>
      <c r="E35" s="39"/>
      <c r="F35" s="39"/>
      <c r="G35" s="40"/>
    </row>
    <row r="36" spans="1:9" x14ac:dyDescent="0.2">
      <c r="A36" s="29">
        <v>160</v>
      </c>
    </row>
    <row r="37" spans="1:9" x14ac:dyDescent="0.2">
      <c r="A37" s="29">
        <v>175</v>
      </c>
    </row>
    <row r="38" spans="1:9" x14ac:dyDescent="0.2">
      <c r="A38" s="28"/>
    </row>
    <row r="39" spans="1:9" x14ac:dyDescent="0.2">
      <c r="A39" s="29">
        <v>65</v>
      </c>
    </row>
    <row r="40" spans="1:9" x14ac:dyDescent="0.2">
      <c r="A40" s="29">
        <v>98</v>
      </c>
    </row>
    <row r="41" spans="1:9" x14ac:dyDescent="0.2">
      <c r="A41" s="28"/>
    </row>
    <row r="42" spans="1:9" x14ac:dyDescent="0.2">
      <c r="A42" s="29">
        <v>63</v>
      </c>
    </row>
    <row r="43" spans="1:9" x14ac:dyDescent="0.2">
      <c r="A43" s="29">
        <v>180</v>
      </c>
    </row>
    <row r="44" spans="1:9" x14ac:dyDescent="0.2">
      <c r="A44" s="28"/>
    </row>
    <row r="45" spans="1:9" x14ac:dyDescent="0.2">
      <c r="A45" s="29">
        <v>75</v>
      </c>
    </row>
  </sheetData>
  <sheetProtection algorithmName="SHA-512" hashValue="MzDZ3AhZaDguzBqccNRCTZuuUl4hg+JiDJKy1J7fANAl84vGDaNCm0XujR8ERBm9N0f6X6Nh3j7TT8XfvlXaEQ==" saltValue="Ok1YY9qL4heIFSp+nu8lcw==" spinCount="100000" sheet="1" objects="1" scenarios="1"/>
  <mergeCells count="11">
    <mergeCell ref="G28:H28"/>
    <mergeCell ref="B31:G35"/>
    <mergeCell ref="A1:I1"/>
    <mergeCell ref="A3:I3"/>
    <mergeCell ref="A12:I12"/>
    <mergeCell ref="A4:C4"/>
    <mergeCell ref="A15:I15"/>
    <mergeCell ref="A18:I18"/>
    <mergeCell ref="A21:I21"/>
    <mergeCell ref="A24:I24"/>
    <mergeCell ref="A26:I26"/>
  </mergeCells>
  <phoneticPr fontId="7" type="noConversion"/>
  <conditionalFormatting sqref="H7">
    <cfRule type="cellIs" dxfId="44" priority="67" operator="greaterThan">
      <formula>50</formula>
    </cfRule>
    <cfRule type="cellIs" dxfId="43" priority="68" operator="between">
      <formula>21</formula>
      <formula>50</formula>
    </cfRule>
    <cfRule type="cellIs" dxfId="42" priority="69" operator="lessThan">
      <formula>21</formula>
    </cfRule>
    <cfRule type="cellIs" dxfId="41" priority="70" operator="lessThan">
      <formula>20</formula>
    </cfRule>
    <cfRule type="cellIs" dxfId="40" priority="71" operator="greaterThan">
      <formula>20</formula>
    </cfRule>
    <cfRule type="cellIs" dxfId="39" priority="72" operator="greaterThan">
      <formula>21</formula>
    </cfRule>
  </conditionalFormatting>
  <conditionalFormatting sqref="I7">
    <cfRule type="expression" priority="66">
      <formula>"g6&gt;50=Gul pris"</formula>
    </cfRule>
  </conditionalFormatting>
  <conditionalFormatting sqref="H8">
    <cfRule type="expression" dxfId="38" priority="46">
      <formula>$H$8&gt;1079</formula>
    </cfRule>
    <cfRule type="expression" dxfId="37" priority="47">
      <formula>$H$8&lt;720</formula>
    </cfRule>
    <cfRule type="expression" dxfId="36" priority="48">
      <formula>$H$8&gt;719</formula>
    </cfRule>
  </conditionalFormatting>
  <conditionalFormatting sqref="H9">
    <cfRule type="expression" dxfId="35" priority="43">
      <formula>$H$9&gt;1079</formula>
    </cfRule>
    <cfRule type="expression" dxfId="34" priority="44">
      <formula>$H$9&lt;720</formula>
    </cfRule>
    <cfRule type="expression" dxfId="33" priority="45">
      <formula>$H$9&gt;719</formula>
    </cfRule>
  </conditionalFormatting>
  <conditionalFormatting sqref="H10">
    <cfRule type="expression" dxfId="32" priority="40">
      <formula>$H$10&gt;379</formula>
    </cfRule>
    <cfRule type="expression" dxfId="31" priority="41">
      <formula>$H$10&lt;240</formula>
    </cfRule>
    <cfRule type="expression" dxfId="30" priority="42">
      <formula>$H$10&gt;239</formula>
    </cfRule>
  </conditionalFormatting>
  <conditionalFormatting sqref="H11">
    <cfRule type="expression" dxfId="29" priority="37">
      <formula>$H$11&gt;379</formula>
    </cfRule>
    <cfRule type="expression" dxfId="28" priority="38">
      <formula>$H$11&lt;240</formula>
    </cfRule>
    <cfRule type="expression" dxfId="27" priority="39">
      <formula>$H$11&gt;239</formula>
    </cfRule>
  </conditionalFormatting>
  <conditionalFormatting sqref="H16">
    <cfRule type="expression" dxfId="26" priority="28">
      <formula>$H$16&gt;71</formula>
    </cfRule>
    <cfRule type="expression" dxfId="25" priority="29">
      <formula>$H$16&lt;36</formula>
    </cfRule>
    <cfRule type="expression" dxfId="24" priority="30">
      <formula>$H$16&gt;35</formula>
    </cfRule>
  </conditionalFormatting>
  <conditionalFormatting sqref="H19">
    <cfRule type="expression" dxfId="23" priority="22">
      <formula>$H$19&gt;99</formula>
    </cfRule>
    <cfRule type="expression" dxfId="22" priority="23">
      <formula>$H$19&lt;50</formula>
    </cfRule>
    <cfRule type="expression" dxfId="21" priority="24">
      <formula>$H$19&gt;49</formula>
    </cfRule>
  </conditionalFormatting>
  <conditionalFormatting sqref="H22">
    <cfRule type="expression" dxfId="20" priority="16">
      <formula>$H$22&gt;47</formula>
    </cfRule>
    <cfRule type="expression" dxfId="19" priority="17">
      <formula>$H$22&lt;32</formula>
    </cfRule>
    <cfRule type="expression" dxfId="18" priority="18">
      <formula>$H$22&gt;31</formula>
    </cfRule>
  </conditionalFormatting>
  <conditionalFormatting sqref="H23">
    <cfRule type="expression" dxfId="17" priority="13">
      <formula>$H$23&gt;35</formula>
    </cfRule>
    <cfRule type="expression" dxfId="16" priority="14">
      <formula>$H$23&lt;24</formula>
    </cfRule>
    <cfRule type="expression" dxfId="15" priority="15">
      <formula>$H$23&gt;23</formula>
    </cfRule>
  </conditionalFormatting>
  <conditionalFormatting sqref="H25">
    <cfRule type="expression" dxfId="14" priority="10">
      <formula>$H$25&gt;59</formula>
    </cfRule>
    <cfRule type="expression" dxfId="13" priority="11">
      <formula>$H$25&lt;30</formula>
    </cfRule>
    <cfRule type="expression" dxfId="12" priority="12">
      <formula>$H$25&gt;29</formula>
    </cfRule>
  </conditionalFormatting>
  <conditionalFormatting sqref="H14">
    <cfRule type="expression" dxfId="11" priority="34">
      <formula>$H$14&gt;179</formula>
    </cfRule>
    <cfRule type="expression" dxfId="10" priority="35">
      <formula>$H$14&lt;90</formula>
    </cfRule>
    <cfRule type="expression" dxfId="9" priority="36">
      <formula>$H$14&gt;89</formula>
    </cfRule>
  </conditionalFormatting>
  <conditionalFormatting sqref="H13">
    <cfRule type="expression" dxfId="8" priority="7">
      <formula>$H$13&gt;179</formula>
    </cfRule>
    <cfRule type="expression" dxfId="7" priority="8">
      <formula>$H$13&lt;90</formula>
    </cfRule>
    <cfRule type="expression" dxfId="6" priority="9">
      <formula>$H$13&gt;89</formula>
    </cfRule>
  </conditionalFormatting>
  <conditionalFormatting sqref="H17">
    <cfRule type="expression" dxfId="5" priority="4">
      <formula>$H$17&gt;71</formula>
    </cfRule>
    <cfRule type="expression" dxfId="4" priority="5">
      <formula>$H$17&lt;36</formula>
    </cfRule>
    <cfRule type="expression" dxfId="3" priority="6">
      <formula>$H$17&gt;35</formula>
    </cfRule>
  </conditionalFormatting>
  <conditionalFormatting sqref="H20">
    <cfRule type="expression" dxfId="2" priority="1">
      <formula>$H$20&gt;99</formula>
    </cfRule>
    <cfRule type="expression" dxfId="1" priority="2">
      <formula>$H$20&lt;50</formula>
    </cfRule>
    <cfRule type="expression" dxfId="0" priority="3">
      <formula>$H$20&gt;49</formula>
    </cfRule>
  </conditionalFormatting>
  <pageMargins left="1.5342519685039371" right="0.46000000000000008" top="0.75000000000000011" bottom="0.75000000000000011" header="0.30000000000000004" footer="0"/>
  <pageSetup paperSize="9" scale="71" orientation="landscape" r:id="rId1"/>
  <headerFooter>
    <oddHeader>&amp;L&amp;G</oddHeader>
  </headerFooter>
  <drawing r:id="rId2"/>
  <legacyDrawingHF r:id="rId3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Aleksic</dc:creator>
  <cp:lastModifiedBy>Microsoft Office-bruker</cp:lastModifiedBy>
  <cp:lastPrinted>2017-09-19T14:03:31Z</cp:lastPrinted>
  <dcterms:created xsi:type="dcterms:W3CDTF">2017-08-29T09:39:50Z</dcterms:created>
  <dcterms:modified xsi:type="dcterms:W3CDTF">2017-09-19T20:40:36Z</dcterms:modified>
</cp:coreProperties>
</file>